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ЭтаКнига"/>
  <bookViews>
    <workbookView xWindow="240" yWindow="15" windowWidth="19935" windowHeight="8130"/>
  </bookViews>
  <sheets>
    <sheet name="График КИ" sheetId="3" r:id="rId1"/>
    <sheet name="График ДС" sheetId="4" r:id="rId2"/>
  </sheets>
  <calcPr calcId="124519"/>
</workbook>
</file>

<file path=xl/calcChain.xml><?xml version="1.0" encoding="utf-8"?>
<calcChain xmlns="http://schemas.openxmlformats.org/spreadsheetml/2006/main">
  <c r="G7" i="4"/>
  <c r="G8"/>
  <c r="G6"/>
  <c r="C25"/>
  <c r="B24"/>
  <c r="B23"/>
  <c r="B22"/>
  <c r="B21"/>
  <c r="B20"/>
  <c r="B19"/>
  <c r="B18"/>
  <c r="B17"/>
  <c r="B16"/>
  <c r="B15"/>
  <c r="B14"/>
  <c r="B13"/>
  <c r="B12"/>
  <c r="B11"/>
  <c r="B10"/>
  <c r="B9"/>
  <c r="B8"/>
  <c r="B7"/>
  <c r="B6"/>
  <c r="B5"/>
  <c r="B4"/>
  <c r="B3"/>
  <c r="B2"/>
  <c r="C2" s="1"/>
  <c r="D4"/>
  <c r="D5" s="1"/>
  <c r="D6" s="1"/>
  <c r="D7" s="1"/>
  <c r="D8" s="1"/>
  <c r="D9" s="1"/>
  <c r="D10" s="1"/>
  <c r="D11" s="1"/>
  <c r="D12" s="1"/>
  <c r="D13" s="1"/>
  <c r="D14" s="1"/>
  <c r="D15" s="1"/>
  <c r="D16" s="1"/>
  <c r="D17" s="1"/>
  <c r="D18" s="1"/>
  <c r="D19" s="1"/>
  <c r="D20" s="1"/>
  <c r="D21" s="1"/>
  <c r="D22" s="1"/>
  <c r="D23" s="1"/>
  <c r="D24" s="1"/>
  <c r="D3"/>
  <c r="A104"/>
  <c r="A103"/>
  <c r="A102"/>
  <c r="J3" i="3"/>
  <c r="J2"/>
  <c r="C3"/>
  <c r="C4"/>
  <c r="C5"/>
  <c r="C6"/>
  <c r="C7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r="C69"/>
  <c r="C70"/>
  <c r="C71"/>
  <c r="C72"/>
  <c r="C73"/>
  <c r="C74"/>
  <c r="C75"/>
  <c r="C76"/>
  <c r="C77"/>
  <c r="C78"/>
  <c r="C79"/>
  <c r="C80"/>
  <c r="C81"/>
  <c r="C82"/>
  <c r="C83"/>
  <c r="C84"/>
  <c r="C85"/>
  <c r="C86"/>
  <c r="C87"/>
  <c r="C88"/>
  <c r="C89"/>
  <c r="C90"/>
  <c r="C91"/>
  <c r="C92"/>
  <c r="C93"/>
  <c r="C94"/>
  <c r="C95"/>
  <c r="C96"/>
  <c r="C97"/>
  <c r="C98"/>
  <c r="C99"/>
  <c r="C100"/>
  <c r="C101"/>
  <c r="C2"/>
  <c r="C17" i="4" l="1"/>
  <c r="C20"/>
  <c r="C22"/>
  <c r="C18"/>
  <c r="C10"/>
  <c r="C12"/>
  <c r="C24"/>
  <c r="C3"/>
  <c r="C5"/>
  <c r="C7"/>
  <c r="C9"/>
  <c r="C11"/>
  <c r="C13"/>
  <c r="C16"/>
  <c r="C19"/>
  <c r="C21"/>
  <c r="C23"/>
  <c r="C4"/>
  <c r="C6"/>
  <c r="C8"/>
  <c r="C14"/>
  <c r="C15"/>
  <c r="J4" i="3"/>
  <c r="C104"/>
  <c r="D13"/>
  <c r="D4"/>
  <c r="D6"/>
  <c r="D8"/>
  <c r="D10"/>
  <c r="D12"/>
  <c r="D15"/>
  <c r="D17"/>
  <c r="D19"/>
  <c r="C103"/>
  <c r="D2"/>
  <c r="E2" s="1"/>
  <c r="D3"/>
  <c r="D5"/>
  <c r="D7"/>
  <c r="D9"/>
  <c r="D11"/>
  <c r="D14"/>
  <c r="D16"/>
  <c r="D18"/>
  <c r="D20"/>
  <c r="C102"/>
  <c r="E18" l="1"/>
  <c r="E9"/>
  <c r="E5"/>
  <c r="E14"/>
  <c r="E20"/>
  <c r="E16"/>
  <c r="E11"/>
  <c r="E7"/>
  <c r="E19"/>
  <c r="E15"/>
  <c r="E10"/>
  <c r="E6"/>
  <c r="E13"/>
  <c r="E3"/>
  <c r="E17"/>
  <c r="E12"/>
  <c r="E8"/>
  <c r="E4"/>
  <c r="E22" l="1"/>
</calcChain>
</file>

<file path=xl/sharedStrings.xml><?xml version="1.0" encoding="utf-8"?>
<sst xmlns="http://schemas.openxmlformats.org/spreadsheetml/2006/main" count="39" uniqueCount="38">
  <si>
    <t>1,62-1,73</t>
  </si>
  <si>
    <t>1,74-1,86</t>
  </si>
  <si>
    <t>1,87-2,00</t>
  </si>
  <si>
    <t>2,01-2,16</t>
  </si>
  <si>
    <t>2,17-2,33</t>
  </si>
  <si>
    <t>2,34-2,53</t>
  </si>
  <si>
    <t>2,54-2,75</t>
  </si>
  <si>
    <t>2,76-3,00</t>
  </si>
  <si>
    <t>3,01-3,29</t>
  </si>
  <si>
    <t>3,63-4,00</t>
  </si>
  <si>
    <t>4,01-4,45</t>
  </si>
  <si>
    <t>1,51-1,61</t>
  </si>
  <si>
    <t>3,3-3,62</t>
  </si>
  <si>
    <t>4,46-5,0</t>
  </si>
  <si>
    <t>5,01-5,67</t>
  </si>
  <si>
    <t>5,68-6,5</t>
  </si>
  <si>
    <t>6,51-7,57</t>
  </si>
  <si>
    <t>А</t>
  </si>
  <si>
    <t>Б</t>
  </si>
  <si>
    <t>КИ</t>
  </si>
  <si>
    <t>Классы</t>
  </si>
  <si>
    <t>1,32-1,4</t>
  </si>
  <si>
    <t>1,41-1,5</t>
  </si>
  <si>
    <t>значения</t>
  </si>
  <si>
    <t>среднее</t>
  </si>
  <si>
    <t>мин</t>
  </si>
  <si>
    <t>макс</t>
  </si>
  <si>
    <t>Сумма А</t>
  </si>
  <si>
    <t>Сумма Б</t>
  </si>
  <si>
    <t>Общая</t>
  </si>
  <si>
    <t>ДС</t>
  </si>
  <si>
    <t>Среднее</t>
  </si>
  <si>
    <t>минимум</t>
  </si>
  <si>
    <t>максимум</t>
  </si>
  <si>
    <t>ноль</t>
  </si>
  <si>
    <t>положит</t>
  </si>
  <si>
    <t>отрицат</t>
  </si>
  <si>
    <t>№46б ТС7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</si>
</sst>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2" borderId="0" xfId="0" applyFont="1" applyFill="1"/>
    <xf numFmtId="0" fontId="0" fillId="3" borderId="0" xfId="0" applyFill="1"/>
    <xf numFmtId="0" fontId="0" fillId="4" borderId="0" xfId="0" applyFill="1"/>
    <xf numFmtId="0" fontId="0" fillId="5" borderId="0" xfId="0" applyFill="1"/>
    <xf numFmtId="0" fontId="0" fillId="6" borderId="0" xfId="0" applyFill="1"/>
    <xf numFmtId="0" fontId="0" fillId="7" borderId="0" xfId="0" applyFill="1"/>
    <xf numFmtId="0" fontId="0" fillId="8" borderId="0" xfId="0" applyFill="1"/>
    <xf numFmtId="0" fontId="0" fillId="0" borderId="0" xfId="0" applyFill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layout/>
    </c:title>
    <c:plotArea>
      <c:layout/>
      <c:lineChart>
        <c:grouping val="standard"/>
        <c:ser>
          <c:idx val="0"/>
          <c:order val="0"/>
          <c:tx>
            <c:strRef>
              <c:f>'График КИ'!$E$1</c:f>
              <c:strCache>
                <c:ptCount val="1"/>
                <c:pt idx="0">
                  <c:v>№46б ТС7</c:v>
                </c:pt>
              </c:strCache>
            </c:strRef>
          </c:tx>
          <c:marker>
            <c:symbol val="none"/>
          </c:marker>
          <c:cat>
            <c:multiLvlStrRef>
              <c:f>'График КИ'!$F$2:$G$20</c:f>
              <c:multiLvlStrCache>
                <c:ptCount val="19"/>
                <c:lvl>
                  <c:pt idx="0">
                    <c:v>1,32-1,4</c:v>
                  </c:pt>
                  <c:pt idx="1">
                    <c:v>1,41-1,5</c:v>
                  </c:pt>
                  <c:pt idx="2">
                    <c:v>1,51-1,61</c:v>
                  </c:pt>
                  <c:pt idx="3">
                    <c:v>1,62-1,73</c:v>
                  </c:pt>
                  <c:pt idx="4">
                    <c:v>1,74-1,86</c:v>
                  </c:pt>
                  <c:pt idx="5">
                    <c:v>1,87-2,00</c:v>
                  </c:pt>
                  <c:pt idx="6">
                    <c:v>2,01-2,16</c:v>
                  </c:pt>
                  <c:pt idx="7">
                    <c:v>2,17-2,33</c:v>
                  </c:pt>
                  <c:pt idx="8">
                    <c:v>2,34-2,53</c:v>
                  </c:pt>
                  <c:pt idx="9">
                    <c:v>2,54-2,75</c:v>
                  </c:pt>
                  <c:pt idx="10">
                    <c:v>2,76-3,00</c:v>
                  </c:pt>
                  <c:pt idx="11">
                    <c:v>3,01-3,29</c:v>
                  </c:pt>
                  <c:pt idx="12">
                    <c:v>3,3-3,62</c:v>
                  </c:pt>
                  <c:pt idx="13">
                    <c:v>3,63-4,00</c:v>
                  </c:pt>
                  <c:pt idx="14">
                    <c:v>4,01-4,45</c:v>
                  </c:pt>
                  <c:pt idx="15">
                    <c:v>4,46-5,0</c:v>
                  </c:pt>
                  <c:pt idx="16">
                    <c:v>5,01-5,67</c:v>
                  </c:pt>
                  <c:pt idx="17">
                    <c:v>5,68-6,5</c:v>
                  </c:pt>
                  <c:pt idx="18">
                    <c:v>6,51-7,57</c:v>
                  </c:pt>
                </c:lvl>
                <c:lvl>
                  <c:pt idx="0">
                    <c:v>10</c:v>
                  </c:pt>
                  <c:pt idx="1">
                    <c:v>11</c:v>
                  </c:pt>
                  <c:pt idx="2">
                    <c:v>12</c:v>
                  </c:pt>
                  <c:pt idx="3">
                    <c:v>13</c:v>
                  </c:pt>
                  <c:pt idx="4">
                    <c:v>14</c:v>
                  </c:pt>
                  <c:pt idx="5">
                    <c:v>15</c:v>
                  </c:pt>
                  <c:pt idx="6">
                    <c:v>16</c:v>
                  </c:pt>
                  <c:pt idx="7">
                    <c:v>17</c:v>
                  </c:pt>
                  <c:pt idx="8">
                    <c:v>18</c:v>
                  </c:pt>
                  <c:pt idx="9">
                    <c:v>19</c:v>
                  </c:pt>
                  <c:pt idx="10">
                    <c:v>20</c:v>
                  </c:pt>
                  <c:pt idx="11">
                    <c:v>21</c:v>
                  </c:pt>
                  <c:pt idx="12">
                    <c:v>22</c:v>
                  </c:pt>
                  <c:pt idx="13">
                    <c:v>23</c:v>
                  </c:pt>
                  <c:pt idx="14">
                    <c:v>24</c:v>
                  </c:pt>
                  <c:pt idx="15">
                    <c:v>25</c:v>
                  </c:pt>
                  <c:pt idx="16">
                    <c:v>26</c:v>
                  </c:pt>
                  <c:pt idx="17">
                    <c:v>27</c:v>
                  </c:pt>
                  <c:pt idx="18">
                    <c:v>28</c:v>
                  </c:pt>
                </c:lvl>
              </c:multiLvlStrCache>
            </c:multiLvlStrRef>
          </c:cat>
          <c:val>
            <c:numRef>
              <c:f>'График КИ'!$E$2:$E$20</c:f>
              <c:numCache>
                <c:formatCode>General</c:formatCode>
                <c:ptCount val="1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10</c:v>
                </c:pt>
                <c:pt idx="10">
                  <c:v>15</c:v>
                </c:pt>
                <c:pt idx="11">
                  <c:v>19</c:v>
                </c:pt>
                <c:pt idx="12">
                  <c:v>33</c:v>
                </c:pt>
                <c:pt idx="13">
                  <c:v>16</c:v>
                </c:pt>
                <c:pt idx="14">
                  <c:v>6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</c:numCache>
            </c:numRef>
          </c:val>
        </c:ser>
        <c:marker val="1"/>
        <c:axId val="64847872"/>
        <c:axId val="64849408"/>
      </c:lineChart>
      <c:catAx>
        <c:axId val="64847872"/>
        <c:scaling>
          <c:orientation val="minMax"/>
        </c:scaling>
        <c:axPos val="b"/>
        <c:tickLblPos val="nextTo"/>
        <c:crossAx val="64849408"/>
        <c:crosses val="autoZero"/>
        <c:auto val="1"/>
        <c:lblAlgn val="ctr"/>
        <c:lblOffset val="100"/>
      </c:catAx>
      <c:valAx>
        <c:axId val="64849408"/>
        <c:scaling>
          <c:orientation val="minMax"/>
        </c:scaling>
        <c:axPos val="l"/>
        <c:majorGridlines/>
        <c:numFmt formatCode="General" sourceLinked="1"/>
        <c:tickLblPos val="nextTo"/>
        <c:crossAx val="64847872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311" l="0.70000000000000062" r="0.70000000000000062" t="0.750000000000003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/>
    <c:plotArea>
      <c:layout>
        <c:manualLayout>
          <c:layoutTarget val="inner"/>
          <c:xMode val="edge"/>
          <c:yMode val="edge"/>
          <c:x val="8.4488407699037621E-2"/>
          <c:y val="5.2723409573803406E-2"/>
          <c:w val="0.8861920384951899"/>
          <c:h val="0.79095691163604553"/>
        </c:manualLayout>
      </c:layout>
      <c:lineChart>
        <c:grouping val="standard"/>
        <c:ser>
          <c:idx val="0"/>
          <c:order val="0"/>
          <c:tx>
            <c:strRef>
              <c:f>'График ДС'!$C$1</c:f>
              <c:strCache>
                <c:ptCount val="1"/>
                <c:pt idx="0">
                  <c:v>№46б ТС7</c:v>
                </c:pt>
              </c:strCache>
            </c:strRef>
          </c:tx>
          <c:marker>
            <c:symbol val="none"/>
          </c:marker>
          <c:cat>
            <c:numRef>
              <c:f>'График ДС'!$D$2:$D$24</c:f>
              <c:numCache>
                <c:formatCode>General</c:formatCode>
                <c:ptCount val="23"/>
                <c:pt idx="0">
                  <c:v>-2.7</c:v>
                </c:pt>
                <c:pt idx="1">
                  <c:v>-2.1</c:v>
                </c:pt>
                <c:pt idx="2">
                  <c:v>-1.5</c:v>
                </c:pt>
                <c:pt idx="3">
                  <c:v>-0.9</c:v>
                </c:pt>
                <c:pt idx="4">
                  <c:v>-0.30000000000000004</c:v>
                </c:pt>
                <c:pt idx="5">
                  <c:v>0.29999999999999993</c:v>
                </c:pt>
                <c:pt idx="6">
                  <c:v>0.89999999999999991</c:v>
                </c:pt>
                <c:pt idx="7">
                  <c:v>1.5</c:v>
                </c:pt>
                <c:pt idx="8">
                  <c:v>2.1</c:v>
                </c:pt>
                <c:pt idx="9">
                  <c:v>2.7</c:v>
                </c:pt>
                <c:pt idx="10">
                  <c:v>3.3000000000000003</c:v>
                </c:pt>
                <c:pt idx="11">
                  <c:v>3.9000000000000004</c:v>
                </c:pt>
                <c:pt idx="12">
                  <c:v>4.5</c:v>
                </c:pt>
                <c:pt idx="13">
                  <c:v>5.0999999999999996</c:v>
                </c:pt>
                <c:pt idx="14">
                  <c:v>5.6999999999999993</c:v>
                </c:pt>
                <c:pt idx="15">
                  <c:v>6.2999999999999989</c:v>
                </c:pt>
                <c:pt idx="16">
                  <c:v>6.8999999999999986</c:v>
                </c:pt>
                <c:pt idx="17">
                  <c:v>7.4999999999999982</c:v>
                </c:pt>
                <c:pt idx="18">
                  <c:v>8.0999999999999979</c:v>
                </c:pt>
                <c:pt idx="19">
                  <c:v>8.6999999999999975</c:v>
                </c:pt>
                <c:pt idx="20">
                  <c:v>9.2999999999999972</c:v>
                </c:pt>
                <c:pt idx="21">
                  <c:v>9.8999999999999968</c:v>
                </c:pt>
                <c:pt idx="22">
                  <c:v>10.499999999999996</c:v>
                </c:pt>
              </c:numCache>
            </c:numRef>
          </c:cat>
          <c:val>
            <c:numRef>
              <c:f>'График ДС'!$C$2:$C$24</c:f>
              <c:numCache>
                <c:formatCode>General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2</c:v>
                </c:pt>
                <c:pt idx="10">
                  <c:v>8</c:v>
                </c:pt>
                <c:pt idx="11">
                  <c:v>16</c:v>
                </c:pt>
                <c:pt idx="12">
                  <c:v>16</c:v>
                </c:pt>
                <c:pt idx="13">
                  <c:v>11</c:v>
                </c:pt>
                <c:pt idx="14">
                  <c:v>14</c:v>
                </c:pt>
                <c:pt idx="15">
                  <c:v>11</c:v>
                </c:pt>
                <c:pt idx="16">
                  <c:v>7</c:v>
                </c:pt>
                <c:pt idx="17">
                  <c:v>7</c:v>
                </c:pt>
                <c:pt idx="18">
                  <c:v>3</c:v>
                </c:pt>
                <c:pt idx="19">
                  <c:v>3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</c:ser>
        <c:marker val="1"/>
        <c:axId val="65817216"/>
        <c:axId val="65823104"/>
      </c:lineChart>
      <c:catAx>
        <c:axId val="65817216"/>
        <c:scaling>
          <c:orientation val="minMax"/>
        </c:scaling>
        <c:axPos val="b"/>
        <c:numFmt formatCode="General" sourceLinked="1"/>
        <c:tickLblPos val="nextTo"/>
        <c:crossAx val="65823104"/>
        <c:crossesAt val="0"/>
        <c:auto val="1"/>
        <c:lblAlgn val="ctr"/>
        <c:lblOffset val="100"/>
      </c:catAx>
      <c:valAx>
        <c:axId val="65823104"/>
        <c:scaling>
          <c:orientation val="minMax"/>
        </c:scaling>
        <c:axPos val="l"/>
        <c:majorGridlines/>
        <c:numFmt formatCode="General" sourceLinked="1"/>
        <c:tickLblPos val="nextTo"/>
        <c:crossAx val="65817216"/>
        <c:crosses val="autoZero"/>
        <c:crossBetween val="between"/>
      </c:valAx>
    </c:plotArea>
    <c:legend>
      <c:legendPos val="r"/>
    </c:legend>
    <c:plotVisOnly val="1"/>
  </c:chart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38101</xdr:colOff>
      <xdr:row>0</xdr:row>
      <xdr:rowOff>504825</xdr:rowOff>
    </xdr:from>
    <xdr:to>
      <xdr:col>17</xdr:col>
      <xdr:colOff>19051</xdr:colOff>
      <xdr:row>21</xdr:row>
      <xdr:rowOff>104775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19050</xdr:colOff>
      <xdr:row>2</xdr:row>
      <xdr:rowOff>180975</xdr:rowOff>
    </xdr:from>
    <xdr:to>
      <xdr:col>16</xdr:col>
      <xdr:colOff>323850</xdr:colOff>
      <xdr:row>19</xdr:row>
      <xdr:rowOff>142875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Яркая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3"/>
  <dimension ref="A1:J104"/>
  <sheetViews>
    <sheetView tabSelected="1" workbookViewId="0">
      <selection activeCell="E3" sqref="E3"/>
    </sheetView>
  </sheetViews>
  <sheetFormatPr defaultRowHeight="15"/>
  <sheetData>
    <row r="1" spans="1:10" ht="41.25" customHeight="1">
      <c r="A1" t="s">
        <v>17</v>
      </c>
      <c r="B1" t="s">
        <v>18</v>
      </c>
      <c r="C1" t="s">
        <v>19</v>
      </c>
      <c r="E1" t="s">
        <v>37</v>
      </c>
      <c r="F1" t="s">
        <v>20</v>
      </c>
      <c r="G1" t="s">
        <v>23</v>
      </c>
    </row>
    <row r="2" spans="1:10">
      <c r="A2">
        <v>6551</v>
      </c>
      <c r="B2">
        <v>18432</v>
      </c>
      <c r="C2">
        <f>B2/A2</f>
        <v>2.8136162417951458</v>
      </c>
      <c r="D2">
        <f>COUNTIF(C2:C101,"&lt;=1,4")</f>
        <v>0</v>
      </c>
      <c r="E2">
        <f>D2</f>
        <v>0</v>
      </c>
      <c r="F2">
        <v>10</v>
      </c>
      <c r="G2" t="s">
        <v>21</v>
      </c>
      <c r="I2" t="s">
        <v>27</v>
      </c>
      <c r="J2" s="5">
        <f>SUM(A2:A101)</f>
        <v>557873</v>
      </c>
    </row>
    <row r="3" spans="1:10">
      <c r="A3">
        <v>4639</v>
      </c>
      <c r="B3">
        <v>19321</v>
      </c>
      <c r="C3">
        <f t="shared" ref="C3:C66" si="0">B3/A3</f>
        <v>4.164906229790903</v>
      </c>
      <c r="D3">
        <f>COUNTIF(C2:C101,"&lt;=1,5")</f>
        <v>0</v>
      </c>
      <c r="E3">
        <f t="shared" ref="E3:E20" si="1">D3-D2</f>
        <v>0</v>
      </c>
      <c r="F3">
        <v>11</v>
      </c>
      <c r="G3" t="s">
        <v>22</v>
      </c>
      <c r="I3" t="s">
        <v>28</v>
      </c>
      <c r="J3" s="7">
        <f>SUM(B2:B101)</f>
        <v>1830710</v>
      </c>
    </row>
    <row r="4" spans="1:10">
      <c r="A4">
        <v>5825</v>
      </c>
      <c r="B4">
        <v>17322</v>
      </c>
      <c r="C4">
        <f t="shared" si="0"/>
        <v>2.9737339055793992</v>
      </c>
      <c r="D4">
        <f>COUNTIF(C2:C101,"&lt;=1,61")</f>
        <v>0</v>
      </c>
      <c r="E4">
        <f t="shared" si="1"/>
        <v>0</v>
      </c>
      <c r="F4">
        <v>12</v>
      </c>
      <c r="G4" t="s">
        <v>11</v>
      </c>
      <c r="I4" t="s">
        <v>29</v>
      </c>
      <c r="J4" s="6">
        <f>J2+J3</f>
        <v>2388583</v>
      </c>
    </row>
    <row r="5" spans="1:10">
      <c r="A5">
        <v>5261</v>
      </c>
      <c r="B5">
        <v>17718</v>
      </c>
      <c r="C5">
        <f t="shared" si="0"/>
        <v>3.3678007983273144</v>
      </c>
      <c r="D5">
        <f>COUNTIF(C2:C101,"&lt;=1,73")</f>
        <v>0</v>
      </c>
      <c r="E5">
        <f t="shared" si="1"/>
        <v>0</v>
      </c>
      <c r="F5">
        <v>13</v>
      </c>
      <c r="G5" t="s">
        <v>0</v>
      </c>
    </row>
    <row r="6" spans="1:10">
      <c r="A6">
        <v>5579</v>
      </c>
      <c r="B6">
        <v>17810</v>
      </c>
      <c r="C6">
        <f t="shared" si="0"/>
        <v>3.1923283742606201</v>
      </c>
      <c r="D6">
        <f>COUNTIF(C2:C101,"&lt;=1,86")</f>
        <v>0</v>
      </c>
      <c r="E6">
        <f t="shared" si="1"/>
        <v>0</v>
      </c>
      <c r="F6">
        <v>14</v>
      </c>
      <c r="G6" t="s">
        <v>1</v>
      </c>
    </row>
    <row r="7" spans="1:10">
      <c r="A7">
        <v>6512</v>
      </c>
      <c r="B7">
        <v>17666</v>
      </c>
      <c r="C7">
        <f t="shared" si="0"/>
        <v>2.7128378378378377</v>
      </c>
      <c r="D7">
        <f>COUNTIF(C2:C101,"&lt;=2,00")</f>
        <v>0</v>
      </c>
      <c r="E7">
        <f t="shared" si="1"/>
        <v>0</v>
      </c>
      <c r="F7">
        <v>15</v>
      </c>
      <c r="G7" t="s">
        <v>2</v>
      </c>
    </row>
    <row r="8" spans="1:10">
      <c r="A8">
        <v>5579</v>
      </c>
      <c r="B8">
        <v>18055</v>
      </c>
      <c r="C8">
        <f t="shared" si="0"/>
        <v>3.2362430543108083</v>
      </c>
      <c r="D8">
        <f>COUNTIF(C2:C101,"&lt;=2,16")</f>
        <v>0</v>
      </c>
      <c r="E8">
        <f t="shared" si="1"/>
        <v>0</v>
      </c>
      <c r="F8">
        <v>16</v>
      </c>
      <c r="G8" t="s">
        <v>3</v>
      </c>
    </row>
    <row r="9" spans="1:10">
      <c r="A9">
        <v>5944</v>
      </c>
      <c r="B9">
        <v>19131</v>
      </c>
      <c r="C9">
        <f t="shared" si="0"/>
        <v>3.2185397039030956</v>
      </c>
      <c r="D9">
        <f>COUNTIF(C2:C101,"&lt;=2,33")</f>
        <v>0</v>
      </c>
      <c r="E9">
        <f t="shared" si="1"/>
        <v>0</v>
      </c>
      <c r="F9">
        <v>17</v>
      </c>
      <c r="G9" t="s">
        <v>4</v>
      </c>
    </row>
    <row r="10" spans="1:10">
      <c r="A10">
        <v>4415</v>
      </c>
      <c r="B10">
        <v>18292</v>
      </c>
      <c r="C10">
        <f t="shared" si="0"/>
        <v>4.1431483578708947</v>
      </c>
      <c r="D10">
        <f>COUNTIF(C2:C101,"&lt;=2,53")</f>
        <v>1</v>
      </c>
      <c r="E10">
        <f t="shared" si="1"/>
        <v>1</v>
      </c>
      <c r="F10">
        <v>18</v>
      </c>
      <c r="G10" t="s">
        <v>5</v>
      </c>
    </row>
    <row r="11" spans="1:10">
      <c r="A11">
        <v>5457</v>
      </c>
      <c r="B11">
        <v>17992</v>
      </c>
      <c r="C11">
        <f t="shared" si="0"/>
        <v>3.2970496609858895</v>
      </c>
      <c r="D11">
        <f>COUNTIF(C2:C101,"&lt;=2,75")</f>
        <v>11</v>
      </c>
      <c r="E11">
        <f t="shared" si="1"/>
        <v>10</v>
      </c>
      <c r="F11">
        <v>19</v>
      </c>
      <c r="G11" t="s">
        <v>6</v>
      </c>
    </row>
    <row r="12" spans="1:10">
      <c r="A12">
        <v>5360</v>
      </c>
      <c r="B12">
        <v>14536</v>
      </c>
      <c r="C12">
        <f t="shared" si="0"/>
        <v>2.7119402985074625</v>
      </c>
      <c r="D12">
        <f>COUNTIF(C2:C101,"&lt;=3,00")</f>
        <v>26</v>
      </c>
      <c r="E12">
        <f t="shared" si="1"/>
        <v>15</v>
      </c>
      <c r="F12">
        <v>20</v>
      </c>
      <c r="G12" t="s">
        <v>7</v>
      </c>
    </row>
    <row r="13" spans="1:10">
      <c r="A13">
        <v>5192</v>
      </c>
      <c r="B13">
        <v>17596</v>
      </c>
      <c r="C13">
        <f t="shared" si="0"/>
        <v>3.389060092449923</v>
      </c>
      <c r="D13">
        <f>COUNTIF(C2:C101,"&lt;=3,29")</f>
        <v>45</v>
      </c>
      <c r="E13">
        <f t="shared" si="1"/>
        <v>19</v>
      </c>
      <c r="F13">
        <v>21</v>
      </c>
      <c r="G13" t="s">
        <v>8</v>
      </c>
    </row>
    <row r="14" spans="1:10">
      <c r="A14">
        <v>5590</v>
      </c>
      <c r="B14">
        <v>18481</v>
      </c>
      <c r="C14">
        <f t="shared" si="0"/>
        <v>3.3060822898032201</v>
      </c>
      <c r="D14">
        <f>COUNTIF(C2:C101,"&lt;=3,62")</f>
        <v>78</v>
      </c>
      <c r="E14">
        <f t="shared" si="1"/>
        <v>33</v>
      </c>
      <c r="F14">
        <v>22</v>
      </c>
      <c r="G14" t="s">
        <v>12</v>
      </c>
    </row>
    <row r="15" spans="1:10">
      <c r="A15">
        <v>4776</v>
      </c>
      <c r="B15">
        <v>17873</v>
      </c>
      <c r="C15">
        <f t="shared" si="0"/>
        <v>3.7422529313232831</v>
      </c>
      <c r="D15">
        <f>COUNTIF(C2:C101,"&lt;=4,00")</f>
        <v>94</v>
      </c>
      <c r="E15">
        <f t="shared" si="1"/>
        <v>16</v>
      </c>
      <c r="F15">
        <v>23</v>
      </c>
      <c r="G15" t="s">
        <v>9</v>
      </c>
    </row>
    <row r="16" spans="1:10">
      <c r="A16">
        <v>5824</v>
      </c>
      <c r="B16">
        <v>16787</v>
      </c>
      <c r="C16">
        <f t="shared" si="0"/>
        <v>2.8823832417582418</v>
      </c>
      <c r="D16">
        <f>COUNTIF(C2:C101,"&lt;=4,45")</f>
        <v>100</v>
      </c>
      <c r="E16">
        <f t="shared" si="1"/>
        <v>6</v>
      </c>
      <c r="F16">
        <v>24</v>
      </c>
      <c r="G16" t="s">
        <v>10</v>
      </c>
    </row>
    <row r="17" spans="1:7">
      <c r="A17">
        <v>6994</v>
      </c>
      <c r="B17">
        <v>16776</v>
      </c>
      <c r="C17">
        <f t="shared" si="0"/>
        <v>2.3986273949099228</v>
      </c>
      <c r="D17">
        <f>COUNTIF(C2:C101,"&lt;=5,00")</f>
        <v>100</v>
      </c>
      <c r="E17">
        <f t="shared" si="1"/>
        <v>0</v>
      </c>
      <c r="F17">
        <v>25</v>
      </c>
      <c r="G17" t="s">
        <v>13</v>
      </c>
    </row>
    <row r="18" spans="1:7">
      <c r="A18">
        <v>5903</v>
      </c>
      <c r="B18">
        <v>17671</v>
      </c>
      <c r="C18">
        <f t="shared" si="0"/>
        <v>2.99356259529053</v>
      </c>
      <c r="D18">
        <f>COUNTIF(C2:C101,"&lt;=5,67")</f>
        <v>100</v>
      </c>
      <c r="E18">
        <f t="shared" si="1"/>
        <v>0</v>
      </c>
      <c r="F18">
        <v>26</v>
      </c>
      <c r="G18" t="s">
        <v>14</v>
      </c>
    </row>
    <row r="19" spans="1:7">
      <c r="A19">
        <v>5442</v>
      </c>
      <c r="B19">
        <v>19350</v>
      </c>
      <c r="C19">
        <f t="shared" si="0"/>
        <v>3.5556780595369348</v>
      </c>
      <c r="D19">
        <f>COUNTIF(C2:C101,"&lt;=6,5")</f>
        <v>100</v>
      </c>
      <c r="E19">
        <f t="shared" si="1"/>
        <v>0</v>
      </c>
      <c r="F19">
        <v>27</v>
      </c>
      <c r="G19" t="s">
        <v>15</v>
      </c>
    </row>
    <row r="20" spans="1:7">
      <c r="A20">
        <v>5991</v>
      </c>
      <c r="B20">
        <v>16164</v>
      </c>
      <c r="C20">
        <f t="shared" si="0"/>
        <v>2.698047070605909</v>
      </c>
      <c r="D20">
        <f>COUNTIF(C2:C101,"&lt;=7,57")</f>
        <v>100</v>
      </c>
      <c r="E20">
        <f t="shared" si="1"/>
        <v>0</v>
      </c>
      <c r="F20">
        <v>28</v>
      </c>
      <c r="G20" t="s">
        <v>16</v>
      </c>
    </row>
    <row r="21" spans="1:7">
      <c r="A21">
        <v>5239</v>
      </c>
      <c r="B21">
        <v>18856</v>
      </c>
      <c r="C21">
        <f t="shared" si="0"/>
        <v>3.5991601450658521</v>
      </c>
    </row>
    <row r="22" spans="1:7">
      <c r="A22">
        <v>6332</v>
      </c>
      <c r="B22">
        <v>19578</v>
      </c>
      <c r="C22">
        <f t="shared" si="0"/>
        <v>3.0919140871762476</v>
      </c>
      <c r="E22" s="1">
        <f>SUM(E2:E21)</f>
        <v>100</v>
      </c>
    </row>
    <row r="23" spans="1:7">
      <c r="A23">
        <v>6237</v>
      </c>
      <c r="B23">
        <v>18593</v>
      </c>
      <c r="C23">
        <f t="shared" si="0"/>
        <v>2.9810806477473144</v>
      </c>
    </row>
    <row r="24" spans="1:7">
      <c r="A24">
        <v>5805</v>
      </c>
      <c r="B24">
        <v>16872</v>
      </c>
      <c r="C24">
        <f t="shared" si="0"/>
        <v>2.9064599483204137</v>
      </c>
    </row>
    <row r="25" spans="1:7">
      <c r="A25">
        <v>4730</v>
      </c>
      <c r="B25">
        <v>20632</v>
      </c>
      <c r="C25">
        <f t="shared" si="0"/>
        <v>4.3619450317124739</v>
      </c>
    </row>
    <row r="26" spans="1:7">
      <c r="A26">
        <v>5376</v>
      </c>
      <c r="B26">
        <v>17263</v>
      </c>
      <c r="C26">
        <f t="shared" si="0"/>
        <v>3.2111235119047619</v>
      </c>
    </row>
    <row r="27" spans="1:7">
      <c r="A27">
        <v>4866</v>
      </c>
      <c r="B27">
        <v>19409</v>
      </c>
      <c r="C27">
        <f t="shared" si="0"/>
        <v>3.9886970817920262</v>
      </c>
    </row>
    <row r="28" spans="1:7">
      <c r="A28">
        <v>5609</v>
      </c>
      <c r="B28">
        <v>19109</v>
      </c>
      <c r="C28">
        <f t="shared" si="0"/>
        <v>3.4068461401319308</v>
      </c>
    </row>
    <row r="29" spans="1:7">
      <c r="A29">
        <v>5629</v>
      </c>
      <c r="B29">
        <v>16368</v>
      </c>
      <c r="C29">
        <f t="shared" si="0"/>
        <v>2.9077988985610235</v>
      </c>
    </row>
    <row r="30" spans="1:7">
      <c r="A30">
        <v>5360</v>
      </c>
      <c r="B30">
        <v>19578</v>
      </c>
      <c r="C30">
        <f t="shared" si="0"/>
        <v>3.6526119402985073</v>
      </c>
    </row>
    <row r="31" spans="1:7">
      <c r="A31">
        <v>5590</v>
      </c>
      <c r="B31">
        <v>18653</v>
      </c>
      <c r="C31">
        <f t="shared" si="0"/>
        <v>3.3368515205724507</v>
      </c>
    </row>
    <row r="32" spans="1:7">
      <c r="A32">
        <v>5805</v>
      </c>
      <c r="B32">
        <v>19278</v>
      </c>
      <c r="C32">
        <f t="shared" si="0"/>
        <v>3.3209302325581396</v>
      </c>
    </row>
    <row r="33" spans="1:3">
      <c r="A33">
        <v>5192</v>
      </c>
      <c r="B33">
        <v>18027</v>
      </c>
      <c r="C33">
        <f t="shared" si="0"/>
        <v>3.4720724191063175</v>
      </c>
    </row>
    <row r="34" spans="1:3">
      <c r="A34">
        <v>6042</v>
      </c>
      <c r="B34">
        <v>16420</v>
      </c>
      <c r="C34">
        <f t="shared" si="0"/>
        <v>2.7176431645150614</v>
      </c>
    </row>
    <row r="35" spans="1:3">
      <c r="A35">
        <v>5000</v>
      </c>
      <c r="B35">
        <v>17413</v>
      </c>
      <c r="C35">
        <f t="shared" si="0"/>
        <v>3.4826000000000001</v>
      </c>
    </row>
    <row r="36" spans="1:3">
      <c r="A36">
        <v>5991</v>
      </c>
      <c r="B36">
        <v>19000</v>
      </c>
      <c r="C36">
        <f t="shared" si="0"/>
        <v>3.1714238023702221</v>
      </c>
    </row>
    <row r="37" spans="1:3">
      <c r="A37">
        <v>6476</v>
      </c>
      <c r="B37">
        <v>18908</v>
      </c>
      <c r="C37">
        <f t="shared" si="0"/>
        <v>2.919703520691785</v>
      </c>
    </row>
    <row r="38" spans="1:3">
      <c r="A38">
        <v>4589</v>
      </c>
      <c r="B38">
        <v>19556</v>
      </c>
      <c r="C38">
        <f t="shared" si="0"/>
        <v>4.2614948790586187</v>
      </c>
    </row>
    <row r="39" spans="1:3">
      <c r="A39">
        <v>5675</v>
      </c>
      <c r="B39">
        <v>19539</v>
      </c>
      <c r="C39">
        <f t="shared" si="0"/>
        <v>3.4429955947136563</v>
      </c>
    </row>
    <row r="40" spans="1:3">
      <c r="A40">
        <v>5000</v>
      </c>
      <c r="B40">
        <v>18882</v>
      </c>
      <c r="C40">
        <f t="shared" si="0"/>
        <v>3.7764000000000002</v>
      </c>
    </row>
    <row r="41" spans="1:3">
      <c r="A41">
        <v>5532</v>
      </c>
      <c r="B41">
        <v>17447</v>
      </c>
      <c r="C41">
        <f t="shared" si="0"/>
        <v>3.1538322487346346</v>
      </c>
    </row>
    <row r="42" spans="1:3">
      <c r="A42">
        <v>5749</v>
      </c>
      <c r="B42">
        <v>17648</v>
      </c>
      <c r="C42">
        <f t="shared" si="0"/>
        <v>3.0697512610888849</v>
      </c>
    </row>
    <row r="43" spans="1:3">
      <c r="A43">
        <v>6815</v>
      </c>
      <c r="B43">
        <v>17901</v>
      </c>
      <c r="C43">
        <f t="shared" si="0"/>
        <v>2.6267057960381512</v>
      </c>
    </row>
    <row r="44" spans="1:3">
      <c r="A44">
        <v>5145</v>
      </c>
      <c r="B44">
        <v>19609</v>
      </c>
      <c r="C44">
        <f t="shared" si="0"/>
        <v>3.8112730806608357</v>
      </c>
    </row>
    <row r="45" spans="1:3">
      <c r="A45">
        <v>5805</v>
      </c>
      <c r="B45">
        <v>18025</v>
      </c>
      <c r="C45">
        <f t="shared" si="0"/>
        <v>3.1050818260120585</v>
      </c>
    </row>
    <row r="46" spans="1:3">
      <c r="A46">
        <v>4632</v>
      </c>
      <c r="B46">
        <v>17934</v>
      </c>
      <c r="C46">
        <f t="shared" si="0"/>
        <v>3.8717616580310881</v>
      </c>
    </row>
    <row r="47" spans="1:3">
      <c r="A47">
        <v>5217</v>
      </c>
      <c r="B47">
        <v>17885</v>
      </c>
      <c r="C47">
        <f t="shared" si="0"/>
        <v>3.4282154494920452</v>
      </c>
    </row>
    <row r="48" spans="1:3">
      <c r="A48">
        <v>4588</v>
      </c>
      <c r="B48">
        <v>15840</v>
      </c>
      <c r="C48">
        <f t="shared" si="0"/>
        <v>3.4524847428073233</v>
      </c>
    </row>
    <row r="49" spans="1:3">
      <c r="A49">
        <v>5120</v>
      </c>
      <c r="B49">
        <v>18784</v>
      </c>
      <c r="C49">
        <f t="shared" si="0"/>
        <v>3.6687500000000002</v>
      </c>
    </row>
    <row r="50" spans="1:3">
      <c r="A50">
        <v>5413</v>
      </c>
      <c r="B50">
        <v>18837</v>
      </c>
      <c r="C50">
        <f t="shared" si="0"/>
        <v>3.4799556622944761</v>
      </c>
    </row>
    <row r="51" spans="1:3">
      <c r="A51">
        <v>5846</v>
      </c>
      <c r="B51">
        <v>18581</v>
      </c>
      <c r="C51">
        <f t="shared" si="0"/>
        <v>3.1784125898049949</v>
      </c>
    </row>
    <row r="52" spans="1:3">
      <c r="A52">
        <v>5360</v>
      </c>
      <c r="B52">
        <v>17441</v>
      </c>
      <c r="C52">
        <f t="shared" si="0"/>
        <v>3.2539179104477611</v>
      </c>
    </row>
    <row r="53" spans="1:3">
      <c r="A53">
        <v>6476</v>
      </c>
      <c r="B53">
        <v>17224</v>
      </c>
      <c r="C53">
        <f t="shared" si="0"/>
        <v>2.6596664607782583</v>
      </c>
    </row>
    <row r="54" spans="1:3">
      <c r="A54">
        <v>5239</v>
      </c>
      <c r="B54">
        <v>17628</v>
      </c>
      <c r="C54">
        <f t="shared" si="0"/>
        <v>3.3647642679900742</v>
      </c>
    </row>
    <row r="55" spans="1:3">
      <c r="A55">
        <v>5289</v>
      </c>
      <c r="B55">
        <v>19536</v>
      </c>
      <c r="C55">
        <f t="shared" si="0"/>
        <v>3.6937039137833239</v>
      </c>
    </row>
    <row r="56" spans="1:3">
      <c r="A56">
        <v>5554</v>
      </c>
      <c r="B56">
        <v>18896</v>
      </c>
      <c r="C56">
        <f t="shared" si="0"/>
        <v>3.4022326251350377</v>
      </c>
    </row>
    <row r="57" spans="1:3">
      <c r="A57">
        <v>6356</v>
      </c>
      <c r="B57">
        <v>18440</v>
      </c>
      <c r="C57">
        <f t="shared" si="0"/>
        <v>2.9011957205789805</v>
      </c>
    </row>
    <row r="58" spans="1:3">
      <c r="A58">
        <v>5239</v>
      </c>
      <c r="B58">
        <v>18226</v>
      </c>
      <c r="C58">
        <f t="shared" si="0"/>
        <v>3.4789081885856081</v>
      </c>
    </row>
    <row r="59" spans="1:3">
      <c r="A59">
        <v>5482</v>
      </c>
      <c r="B59">
        <v>19464</v>
      </c>
      <c r="C59">
        <f t="shared" si="0"/>
        <v>3.5505290040131339</v>
      </c>
    </row>
    <row r="60" spans="1:3">
      <c r="A60">
        <v>5772</v>
      </c>
      <c r="B60">
        <v>17516</v>
      </c>
      <c r="C60">
        <f t="shared" si="0"/>
        <v>3.0346500346500345</v>
      </c>
    </row>
    <row r="61" spans="1:3">
      <c r="A61">
        <v>5554</v>
      </c>
      <c r="B61">
        <v>19160</v>
      </c>
      <c r="C61">
        <f t="shared" si="0"/>
        <v>3.4497659344616491</v>
      </c>
    </row>
    <row r="62" spans="1:3">
      <c r="A62">
        <v>6512</v>
      </c>
      <c r="B62">
        <v>17621</v>
      </c>
      <c r="C62">
        <f t="shared" si="0"/>
        <v>2.7059275184275182</v>
      </c>
    </row>
    <row r="63" spans="1:3">
      <c r="A63">
        <v>5142</v>
      </c>
      <c r="B63">
        <v>18337</v>
      </c>
      <c r="C63">
        <f t="shared" si="0"/>
        <v>3.5661221314663556</v>
      </c>
    </row>
    <row r="64" spans="1:3">
      <c r="A64">
        <v>5337</v>
      </c>
      <c r="B64">
        <v>18050</v>
      </c>
      <c r="C64">
        <f t="shared" si="0"/>
        <v>3.3820498407344952</v>
      </c>
    </row>
    <row r="65" spans="1:3">
      <c r="A65">
        <v>5869</v>
      </c>
      <c r="B65">
        <v>16145</v>
      </c>
      <c r="C65">
        <f t="shared" si="0"/>
        <v>2.7508945305844268</v>
      </c>
    </row>
    <row r="66" spans="1:3">
      <c r="A66">
        <v>5984</v>
      </c>
      <c r="B66">
        <v>18292</v>
      </c>
      <c r="C66">
        <f t="shared" si="0"/>
        <v>3.0568181818181817</v>
      </c>
    </row>
    <row r="67" spans="1:3">
      <c r="A67">
        <v>5532</v>
      </c>
      <c r="B67">
        <v>19526</v>
      </c>
      <c r="C67">
        <f t="shared" ref="C67:C101" si="2">B67/A67</f>
        <v>3.5296456977584962</v>
      </c>
    </row>
    <row r="68" spans="1:3">
      <c r="A68">
        <v>5289</v>
      </c>
      <c r="B68">
        <v>18625</v>
      </c>
      <c r="C68">
        <f t="shared" si="2"/>
        <v>3.5214596332009833</v>
      </c>
    </row>
    <row r="69" spans="1:3">
      <c r="A69">
        <v>5000</v>
      </c>
      <c r="B69">
        <v>18317</v>
      </c>
      <c r="C69">
        <f t="shared" si="2"/>
        <v>3.6634000000000002</v>
      </c>
    </row>
    <row r="70" spans="1:3">
      <c r="A70">
        <v>6303</v>
      </c>
      <c r="B70">
        <v>18793</v>
      </c>
      <c r="C70">
        <f t="shared" si="2"/>
        <v>2.9815960653656988</v>
      </c>
    </row>
    <row r="71" spans="1:3">
      <c r="A71">
        <v>5166</v>
      </c>
      <c r="B71">
        <v>17511</v>
      </c>
      <c r="C71">
        <f t="shared" si="2"/>
        <v>3.389663182346109</v>
      </c>
    </row>
    <row r="72" spans="1:3">
      <c r="A72">
        <v>6315</v>
      </c>
      <c r="B72">
        <v>18143</v>
      </c>
      <c r="C72">
        <f t="shared" si="2"/>
        <v>2.8730007917656373</v>
      </c>
    </row>
    <row r="73" spans="1:3">
      <c r="A73">
        <v>5096</v>
      </c>
      <c r="B73">
        <v>18728</v>
      </c>
      <c r="C73">
        <f t="shared" si="2"/>
        <v>3.6750392464678181</v>
      </c>
    </row>
    <row r="74" spans="1:3">
      <c r="A74">
        <v>5894</v>
      </c>
      <c r="B74">
        <v>19548</v>
      </c>
      <c r="C74">
        <f t="shared" si="2"/>
        <v>3.3165931455717681</v>
      </c>
    </row>
    <row r="75" spans="1:3">
      <c r="A75">
        <v>4948</v>
      </c>
      <c r="B75">
        <v>18370</v>
      </c>
      <c r="C75">
        <f t="shared" si="2"/>
        <v>3.7126111560226356</v>
      </c>
    </row>
    <row r="76" spans="1:3">
      <c r="A76">
        <v>5590</v>
      </c>
      <c r="B76">
        <v>19278</v>
      </c>
      <c r="C76">
        <f t="shared" si="2"/>
        <v>3.4486583184257604</v>
      </c>
    </row>
    <row r="77" spans="1:3">
      <c r="A77">
        <v>6297</v>
      </c>
      <c r="B77">
        <v>18257</v>
      </c>
      <c r="C77">
        <f t="shared" si="2"/>
        <v>2.8993171351437192</v>
      </c>
    </row>
    <row r="78" spans="1:3">
      <c r="A78">
        <v>6403</v>
      </c>
      <c r="B78">
        <v>17678</v>
      </c>
      <c r="C78">
        <f t="shared" si="2"/>
        <v>2.7608933312509762</v>
      </c>
    </row>
    <row r="79" spans="1:3">
      <c r="A79">
        <v>6259</v>
      </c>
      <c r="B79">
        <v>17070</v>
      </c>
      <c r="C79">
        <f t="shared" si="2"/>
        <v>2.7272727272727271</v>
      </c>
    </row>
    <row r="80" spans="1:3">
      <c r="A80">
        <v>5554</v>
      </c>
      <c r="B80">
        <v>19859</v>
      </c>
      <c r="C80">
        <f t="shared" si="2"/>
        <v>3.5756211739286998</v>
      </c>
    </row>
    <row r="81" spans="1:3">
      <c r="A81">
        <v>5886</v>
      </c>
      <c r="B81">
        <v>18291</v>
      </c>
      <c r="C81">
        <f t="shared" si="2"/>
        <v>3.1075433231396534</v>
      </c>
    </row>
    <row r="82" spans="1:3">
      <c r="A82">
        <v>4438</v>
      </c>
      <c r="B82">
        <v>19333</v>
      </c>
      <c r="C82">
        <f t="shared" si="2"/>
        <v>4.3562415502478595</v>
      </c>
    </row>
    <row r="83" spans="1:3">
      <c r="A83">
        <v>6379</v>
      </c>
      <c r="B83">
        <v>16906</v>
      </c>
      <c r="C83">
        <f t="shared" si="2"/>
        <v>2.6502586612321681</v>
      </c>
    </row>
    <row r="84" spans="1:3">
      <c r="A84">
        <v>5457</v>
      </c>
      <c r="B84">
        <v>19292</v>
      </c>
      <c r="C84">
        <f t="shared" si="2"/>
        <v>3.5352757925600145</v>
      </c>
    </row>
    <row r="85" spans="1:3">
      <c r="A85">
        <v>4610</v>
      </c>
      <c r="B85">
        <v>20247</v>
      </c>
      <c r="C85">
        <f t="shared" si="2"/>
        <v>4.3919739696312368</v>
      </c>
    </row>
    <row r="86" spans="1:3">
      <c r="A86">
        <v>5376</v>
      </c>
      <c r="B86">
        <v>17123</v>
      </c>
      <c r="C86">
        <f t="shared" si="2"/>
        <v>3.1850818452380953</v>
      </c>
    </row>
    <row r="87" spans="1:3">
      <c r="A87">
        <v>5903</v>
      </c>
      <c r="B87">
        <v>17890</v>
      </c>
      <c r="C87">
        <f t="shared" si="2"/>
        <v>3.0306623750635269</v>
      </c>
    </row>
    <row r="88" spans="1:3">
      <c r="A88">
        <v>6315</v>
      </c>
      <c r="B88">
        <v>17314</v>
      </c>
      <c r="C88">
        <f t="shared" si="2"/>
        <v>2.7417260490894697</v>
      </c>
    </row>
    <row r="89" spans="1:3">
      <c r="A89">
        <v>5120</v>
      </c>
      <c r="B89">
        <v>19193</v>
      </c>
      <c r="C89">
        <f t="shared" si="2"/>
        <v>3.7486328124999999</v>
      </c>
    </row>
    <row r="90" spans="1:3">
      <c r="A90">
        <v>5661</v>
      </c>
      <c r="B90">
        <v>18997</v>
      </c>
      <c r="C90">
        <f t="shared" si="2"/>
        <v>3.3557675322381204</v>
      </c>
    </row>
    <row r="91" spans="1:3">
      <c r="A91">
        <v>5337</v>
      </c>
      <c r="B91">
        <v>18570</v>
      </c>
      <c r="C91">
        <f t="shared" si="2"/>
        <v>3.4794828555368182</v>
      </c>
    </row>
    <row r="92" spans="1:3">
      <c r="A92">
        <v>4782</v>
      </c>
      <c r="B92">
        <v>18752</v>
      </c>
      <c r="C92">
        <f t="shared" si="2"/>
        <v>3.9213718109577584</v>
      </c>
    </row>
    <row r="93" spans="1:3">
      <c r="A93">
        <v>5166</v>
      </c>
      <c r="B93">
        <v>19211</v>
      </c>
      <c r="C93">
        <f t="shared" si="2"/>
        <v>3.7187379016647308</v>
      </c>
    </row>
    <row r="94" spans="1:3">
      <c r="A94">
        <v>6113</v>
      </c>
      <c r="B94">
        <v>17404</v>
      </c>
      <c r="C94">
        <f t="shared" si="2"/>
        <v>2.8470472762964176</v>
      </c>
    </row>
    <row r="95" spans="1:3">
      <c r="A95">
        <v>5728</v>
      </c>
      <c r="B95">
        <v>18516</v>
      </c>
      <c r="C95">
        <f t="shared" si="2"/>
        <v>3.2325418994413408</v>
      </c>
    </row>
    <row r="96" spans="1:3">
      <c r="A96">
        <v>6217</v>
      </c>
      <c r="B96">
        <v>19723</v>
      </c>
      <c r="C96">
        <f t="shared" si="2"/>
        <v>3.1724304326845747</v>
      </c>
    </row>
    <row r="97" spans="1:4">
      <c r="A97">
        <v>5220</v>
      </c>
      <c r="B97">
        <v>19263</v>
      </c>
      <c r="C97">
        <f t="shared" si="2"/>
        <v>3.6902298850574713</v>
      </c>
    </row>
    <row r="98" spans="1:4">
      <c r="A98">
        <v>5394</v>
      </c>
      <c r="B98">
        <v>19685</v>
      </c>
      <c r="C98">
        <f t="shared" si="2"/>
        <v>3.6494252873563218</v>
      </c>
    </row>
    <row r="99" spans="1:4">
      <c r="A99">
        <v>5337</v>
      </c>
      <c r="B99">
        <v>18341</v>
      </c>
      <c r="C99">
        <f t="shared" si="2"/>
        <v>3.4365748547873336</v>
      </c>
    </row>
    <row r="100" spans="1:4">
      <c r="A100">
        <v>5579</v>
      </c>
      <c r="B100">
        <v>18522</v>
      </c>
      <c r="C100">
        <f t="shared" si="2"/>
        <v>3.3199498117942285</v>
      </c>
    </row>
    <row r="101" spans="1:4">
      <c r="A101">
        <v>5805</v>
      </c>
      <c r="B101">
        <v>19060</v>
      </c>
      <c r="C101" s="4">
        <f t="shared" si="2"/>
        <v>3.2833763996554692</v>
      </c>
    </row>
    <row r="102" spans="1:4">
      <c r="C102" s="2">
        <f>AVERAGE(C2:C101)</f>
        <v>3.3183406521425725</v>
      </c>
      <c r="D102" t="s">
        <v>24</v>
      </c>
    </row>
    <row r="103" spans="1:4">
      <c r="C103" s="6">
        <f>MIN(C1:C101)</f>
        <v>2.3986273949099228</v>
      </c>
      <c r="D103" t="s">
        <v>25</v>
      </c>
    </row>
    <row r="104" spans="1:4">
      <c r="C104" s="3">
        <f>MAX(C1:C101)</f>
        <v>4.3919739696312368</v>
      </c>
      <c r="D104" t="s">
        <v>26</v>
      </c>
    </row>
  </sheetData>
  <pageMargins left="0.7" right="0.7" top="0.75" bottom="0.75" header="0.3" footer="0.3"/>
  <pageSetup paperSize="0" orientation="portrait" horizontalDpi="0" verticalDpi="0" copie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104"/>
  <sheetViews>
    <sheetView workbookViewId="0">
      <selection activeCell="I25" sqref="I25"/>
    </sheetView>
  </sheetViews>
  <sheetFormatPr defaultRowHeight="15"/>
  <sheetData>
    <row r="1" spans="1:7">
      <c r="A1" t="s">
        <v>30</v>
      </c>
      <c r="C1" t="s">
        <v>37</v>
      </c>
    </row>
    <row r="2" spans="1:7">
      <c r="A2">
        <v>3.84</v>
      </c>
      <c r="B2">
        <f>COUNTIF(A2:A101,"&lt;=-2,7")</f>
        <v>0</v>
      </c>
      <c r="C2">
        <f>B2</f>
        <v>0</v>
      </c>
      <c r="D2">
        <v>-2.7</v>
      </c>
    </row>
    <row r="3" spans="1:7">
      <c r="A3">
        <v>7.13</v>
      </c>
      <c r="B3">
        <f>COUNTIF(A2:A101,"&lt;=-2,1")</f>
        <v>0</v>
      </c>
      <c r="C3">
        <f>B3-B2</f>
        <v>0</v>
      </c>
      <c r="D3">
        <f>D2+0.6</f>
        <v>-2.1</v>
      </c>
    </row>
    <row r="4" spans="1:7">
      <c r="A4">
        <v>2.14</v>
      </c>
      <c r="B4">
        <f>COUNTIF(A2:A101,"&lt;=-1,5")</f>
        <v>0</v>
      </c>
      <c r="C4">
        <f t="shared" ref="C4:C24" si="0">B4-B3</f>
        <v>0</v>
      </c>
      <c r="D4">
        <f t="shared" ref="D4:D24" si="1">D3+0.6</f>
        <v>-1.5</v>
      </c>
    </row>
    <row r="5" spans="1:7">
      <c r="A5">
        <v>5.51</v>
      </c>
      <c r="B5">
        <f>COUNTIF(A2:A101,"&lt;=-0,9")</f>
        <v>0</v>
      </c>
      <c r="C5">
        <f t="shared" si="0"/>
        <v>0</v>
      </c>
      <c r="D5">
        <f t="shared" si="1"/>
        <v>-0.9</v>
      </c>
    </row>
    <row r="6" spans="1:7">
      <c r="A6">
        <v>4.49</v>
      </c>
      <c r="B6">
        <f>COUNTIF(A2:A101,"&lt;=-0,3")</f>
        <v>0</v>
      </c>
      <c r="C6">
        <f t="shared" si="0"/>
        <v>0</v>
      </c>
      <c r="D6">
        <f t="shared" si="1"/>
        <v>-0.30000000000000004</v>
      </c>
      <c r="F6" t="s">
        <v>35</v>
      </c>
      <c r="G6" s="2">
        <f>COUNTIF(A2:A101,"&gt;=0,3")</f>
        <v>100</v>
      </c>
    </row>
    <row r="7" spans="1:7">
      <c r="A7">
        <v>4.63</v>
      </c>
      <c r="B7">
        <f>COUNTIF(A2:A101,"&lt;=0,3")</f>
        <v>0</v>
      </c>
      <c r="C7">
        <f t="shared" si="0"/>
        <v>0</v>
      </c>
      <c r="D7">
        <f t="shared" si="1"/>
        <v>0.29999999999999993</v>
      </c>
      <c r="F7" t="s">
        <v>34</v>
      </c>
      <c r="G7" s="6">
        <f>100-(G6+G8)</f>
        <v>0</v>
      </c>
    </row>
    <row r="8" spans="1:7">
      <c r="A8">
        <v>5.57</v>
      </c>
      <c r="B8">
        <f>COUNTIF(A2:A101,"&lt;=0,9")</f>
        <v>1</v>
      </c>
      <c r="C8">
        <f t="shared" si="0"/>
        <v>1</v>
      </c>
      <c r="D8">
        <f t="shared" si="1"/>
        <v>0.89999999999999991</v>
      </c>
      <c r="F8" t="s">
        <v>36</v>
      </c>
      <c r="G8" s="3">
        <f>COUNTIF(A2:A101,"&lt;-0,3")</f>
        <v>0</v>
      </c>
    </row>
    <row r="9" spans="1:7">
      <c r="A9">
        <v>3.9</v>
      </c>
      <c r="B9">
        <f>COUNTIF(A2:A101,"&lt;=1,5")</f>
        <v>1</v>
      </c>
      <c r="C9">
        <f t="shared" si="0"/>
        <v>0</v>
      </c>
      <c r="D9">
        <f t="shared" si="1"/>
        <v>1.5</v>
      </c>
    </row>
    <row r="10" spans="1:7">
      <c r="A10">
        <v>7.42</v>
      </c>
      <c r="B10">
        <f>COUNTIF(A2:A101,"&lt;=2,1")</f>
        <v>2</v>
      </c>
      <c r="C10">
        <f t="shared" si="0"/>
        <v>1</v>
      </c>
      <c r="D10">
        <f t="shared" si="1"/>
        <v>2.1</v>
      </c>
    </row>
    <row r="11" spans="1:7">
      <c r="A11">
        <v>6.69</v>
      </c>
      <c r="B11">
        <f>COUNTIF(A2:A101,"&lt;=2,7")</f>
        <v>4</v>
      </c>
      <c r="C11">
        <f t="shared" si="0"/>
        <v>2</v>
      </c>
      <c r="D11">
        <f t="shared" si="1"/>
        <v>2.7</v>
      </c>
    </row>
    <row r="12" spans="1:7">
      <c r="A12">
        <v>5.45</v>
      </c>
      <c r="B12">
        <f>COUNTIF(A2:A101,"&lt;=3,3")</f>
        <v>12</v>
      </c>
      <c r="C12">
        <f t="shared" si="0"/>
        <v>8</v>
      </c>
      <c r="D12">
        <f t="shared" si="1"/>
        <v>3.3000000000000003</v>
      </c>
    </row>
    <row r="13" spans="1:7">
      <c r="A13">
        <v>5.65</v>
      </c>
      <c r="B13">
        <f>COUNTIF(A2:A101,"&lt;=3,9")</f>
        <v>28</v>
      </c>
      <c r="C13">
        <f t="shared" si="0"/>
        <v>16</v>
      </c>
      <c r="D13">
        <f t="shared" si="1"/>
        <v>3.9000000000000004</v>
      </c>
    </row>
    <row r="14" spans="1:7">
      <c r="A14">
        <v>8.34</v>
      </c>
      <c r="B14">
        <f>COUNTIF(A2:A101,"&lt;=4,5")</f>
        <v>44</v>
      </c>
      <c r="C14">
        <f t="shared" si="0"/>
        <v>16</v>
      </c>
      <c r="D14">
        <f t="shared" si="1"/>
        <v>4.5</v>
      </c>
    </row>
    <row r="15" spans="1:7">
      <c r="A15">
        <v>4.1900000000000004</v>
      </c>
      <c r="B15">
        <f>COUNTIF(A2:A101,"&lt;=5,1")</f>
        <v>55</v>
      </c>
      <c r="C15">
        <f t="shared" si="0"/>
        <v>11</v>
      </c>
      <c r="D15">
        <f t="shared" si="1"/>
        <v>5.0999999999999996</v>
      </c>
    </row>
    <row r="16" spans="1:7">
      <c r="A16">
        <v>3.08</v>
      </c>
      <c r="B16">
        <f>COUNTIF(A2:A101,"&lt;=5,7")</f>
        <v>69</v>
      </c>
      <c r="C16">
        <f t="shared" si="0"/>
        <v>14</v>
      </c>
      <c r="D16">
        <f t="shared" si="1"/>
        <v>5.6999999999999993</v>
      </c>
    </row>
    <row r="17" spans="1:4">
      <c r="A17">
        <v>4.01</v>
      </c>
      <c r="B17">
        <f>COUNTIF(A2:A101,"&lt;=6,3")</f>
        <v>80</v>
      </c>
      <c r="C17">
        <f t="shared" si="0"/>
        <v>11</v>
      </c>
      <c r="D17">
        <f t="shared" si="1"/>
        <v>6.2999999999999989</v>
      </c>
    </row>
    <row r="18" spans="1:4">
      <c r="A18">
        <v>3.49</v>
      </c>
      <c r="B18">
        <f>COUNTIF(A2:A101,"&lt;=6,9")</f>
        <v>87</v>
      </c>
      <c r="C18">
        <f t="shared" si="0"/>
        <v>7</v>
      </c>
      <c r="D18">
        <f t="shared" si="1"/>
        <v>6.8999999999999986</v>
      </c>
    </row>
    <row r="19" spans="1:4">
      <c r="A19">
        <v>5.49</v>
      </c>
      <c r="B19">
        <f>COUNTIF(A2:A101,"&lt;=7,5")</f>
        <v>94</v>
      </c>
      <c r="C19">
        <f t="shared" si="0"/>
        <v>7</v>
      </c>
      <c r="D19">
        <f t="shared" si="1"/>
        <v>7.4999999999999982</v>
      </c>
    </row>
    <row r="20" spans="1:4">
      <c r="A20">
        <v>6.59</v>
      </c>
      <c r="B20">
        <f>COUNTIF(A2:A101,"&lt;=8,1")</f>
        <v>97</v>
      </c>
      <c r="C20">
        <f t="shared" si="0"/>
        <v>3</v>
      </c>
      <c r="D20">
        <f t="shared" si="1"/>
        <v>8.0999999999999979</v>
      </c>
    </row>
    <row r="21" spans="1:4">
      <c r="A21">
        <v>4.54</v>
      </c>
      <c r="B21">
        <f>COUNTIF(A2:A101,"&lt;=8,7")</f>
        <v>100</v>
      </c>
      <c r="C21">
        <f t="shared" si="0"/>
        <v>3</v>
      </c>
      <c r="D21">
        <f t="shared" si="1"/>
        <v>8.6999999999999975</v>
      </c>
    </row>
    <row r="22" spans="1:4">
      <c r="A22">
        <v>4.87</v>
      </c>
      <c r="B22">
        <f>COUNTIF(A2:A101,"&lt;=9,3")</f>
        <v>100</v>
      </c>
      <c r="C22">
        <f t="shared" si="0"/>
        <v>0</v>
      </c>
      <c r="D22">
        <f t="shared" si="1"/>
        <v>9.2999999999999972</v>
      </c>
    </row>
    <row r="23" spans="1:4">
      <c r="A23">
        <v>4.6900000000000004</v>
      </c>
      <c r="B23">
        <f>COUNTIF(A2:A101,"&lt;=9,9")</f>
        <v>100</v>
      </c>
      <c r="C23">
        <f t="shared" si="0"/>
        <v>0</v>
      </c>
      <c r="D23">
        <f t="shared" si="1"/>
        <v>9.8999999999999968</v>
      </c>
    </row>
    <row r="24" spans="1:4">
      <c r="A24">
        <v>3.63</v>
      </c>
      <c r="B24">
        <f>COUNTIF(A2:A101,"&lt;=10,5")</f>
        <v>100</v>
      </c>
      <c r="C24">
        <f t="shared" si="0"/>
        <v>0</v>
      </c>
      <c r="D24">
        <f t="shared" si="1"/>
        <v>10.499999999999996</v>
      </c>
    </row>
    <row r="25" spans="1:4">
      <c r="A25">
        <v>5.1100000000000003</v>
      </c>
      <c r="C25" s="6">
        <f>SUM(C2:C24)</f>
        <v>100</v>
      </c>
    </row>
    <row r="26" spans="1:4">
      <c r="A26">
        <v>7.53</v>
      </c>
    </row>
    <row r="27" spans="1:4">
      <c r="A27">
        <v>4.24</v>
      </c>
    </row>
    <row r="28" spans="1:4">
      <c r="A28">
        <v>8.3000000000000007</v>
      </c>
    </row>
    <row r="29" spans="1:4">
      <c r="A29">
        <v>3.23</v>
      </c>
    </row>
    <row r="30" spans="1:4">
      <c r="A30">
        <v>3.99</v>
      </c>
    </row>
    <row r="31" spans="1:4">
      <c r="A31">
        <v>6.07</v>
      </c>
    </row>
    <row r="32" spans="1:4">
      <c r="A32">
        <v>4.59</v>
      </c>
    </row>
    <row r="33" spans="1:1">
      <c r="A33">
        <v>5.75</v>
      </c>
    </row>
    <row r="34" spans="1:1">
      <c r="A34">
        <v>2.83</v>
      </c>
    </row>
    <row r="35" spans="1:1">
      <c r="A35">
        <v>3.56</v>
      </c>
    </row>
    <row r="36" spans="1:1">
      <c r="A36">
        <v>3.34</v>
      </c>
    </row>
    <row r="37" spans="1:1">
      <c r="A37">
        <v>7.39</v>
      </c>
    </row>
    <row r="38" spans="1:1">
      <c r="A38">
        <v>6.2</v>
      </c>
    </row>
    <row r="39" spans="1:1">
      <c r="A39">
        <v>5.26</v>
      </c>
    </row>
    <row r="40" spans="1:1">
      <c r="A40">
        <v>4.59</v>
      </c>
    </row>
    <row r="41" spans="1:1">
      <c r="A41">
        <v>3.56</v>
      </c>
    </row>
    <row r="42" spans="1:1">
      <c r="A42">
        <v>5.96</v>
      </c>
    </row>
    <row r="43" spans="1:1">
      <c r="A43">
        <v>4.24</v>
      </c>
    </row>
    <row r="44" spans="1:1">
      <c r="A44">
        <v>6.3</v>
      </c>
    </row>
    <row r="45" spans="1:1">
      <c r="A45">
        <v>3.81</v>
      </c>
    </row>
    <row r="46" spans="1:1">
      <c r="A46">
        <v>6.64</v>
      </c>
    </row>
    <row r="47" spans="1:1">
      <c r="A47">
        <v>3.11</v>
      </c>
    </row>
    <row r="48" spans="1:1">
      <c r="A48">
        <v>6.98</v>
      </c>
    </row>
    <row r="49" spans="1:3">
      <c r="A49">
        <v>4.34</v>
      </c>
    </row>
    <row r="50" spans="1:3">
      <c r="A50">
        <v>8.31</v>
      </c>
    </row>
    <row r="51" spans="1:3">
      <c r="A51">
        <v>3.82</v>
      </c>
    </row>
    <row r="52" spans="1:3">
      <c r="A52">
        <v>5.84</v>
      </c>
    </row>
    <row r="53" spans="1:3">
      <c r="A53">
        <v>5.99</v>
      </c>
    </row>
    <row r="54" spans="1:3">
      <c r="A54">
        <v>2.9</v>
      </c>
    </row>
    <row r="55" spans="1:3">
      <c r="A55">
        <v>5.75</v>
      </c>
    </row>
    <row r="56" spans="1:3">
      <c r="A56">
        <v>5.14</v>
      </c>
    </row>
    <row r="57" spans="1:3">
      <c r="A57">
        <v>3.36</v>
      </c>
    </row>
    <row r="58" spans="1:3">
      <c r="A58">
        <v>4.3899999999999997</v>
      </c>
    </row>
    <row r="59" spans="1:3">
      <c r="A59">
        <v>4.57</v>
      </c>
    </row>
    <row r="60" spans="1:3">
      <c r="A60">
        <v>2.95</v>
      </c>
    </row>
    <row r="61" spans="1:3">
      <c r="A61">
        <v>5.51</v>
      </c>
    </row>
    <row r="62" spans="1:3">
      <c r="A62">
        <v>4.78</v>
      </c>
    </row>
    <row r="63" spans="1:3">
      <c r="A63">
        <v>5.6</v>
      </c>
      <c r="C63" s="8"/>
    </row>
    <row r="64" spans="1:3">
      <c r="A64">
        <v>3.82</v>
      </c>
    </row>
    <row r="65" spans="1:1">
      <c r="A65">
        <v>3.79</v>
      </c>
    </row>
    <row r="66" spans="1:1">
      <c r="A66">
        <v>4.76</v>
      </c>
    </row>
    <row r="67" spans="1:1">
      <c r="A67">
        <v>5.3</v>
      </c>
    </row>
    <row r="68" spans="1:1">
      <c r="A68">
        <v>0.57999999999999996</v>
      </c>
    </row>
    <row r="69" spans="1:1">
      <c r="A69">
        <v>7.3</v>
      </c>
    </row>
    <row r="70" spans="1:1">
      <c r="A70">
        <v>4.0199999999999996</v>
      </c>
    </row>
    <row r="71" spans="1:1">
      <c r="A71">
        <v>7.86</v>
      </c>
    </row>
    <row r="72" spans="1:1">
      <c r="A72">
        <v>6.83</v>
      </c>
    </row>
    <row r="73" spans="1:1">
      <c r="A73">
        <v>5.62</v>
      </c>
    </row>
    <row r="74" spans="1:1">
      <c r="A74">
        <v>3.46</v>
      </c>
    </row>
    <row r="75" spans="1:1">
      <c r="A75">
        <v>6.98</v>
      </c>
    </row>
    <row r="76" spans="1:1">
      <c r="A76">
        <v>6.67</v>
      </c>
    </row>
    <row r="77" spans="1:1">
      <c r="A77">
        <v>6.26</v>
      </c>
    </row>
    <row r="78" spans="1:1">
      <c r="A78">
        <v>2.2000000000000002</v>
      </c>
    </row>
    <row r="79" spans="1:1">
      <c r="A79">
        <v>3.89</v>
      </c>
    </row>
    <row r="80" spans="1:1">
      <c r="A80">
        <v>6.72</v>
      </c>
    </row>
    <row r="81" spans="1:1">
      <c r="A81">
        <v>4.29</v>
      </c>
    </row>
    <row r="82" spans="1:1">
      <c r="A82">
        <v>5.0999999999999996</v>
      </c>
    </row>
    <row r="83" spans="1:1">
      <c r="A83">
        <v>2.79</v>
      </c>
    </row>
    <row r="84" spans="1:1">
      <c r="A84">
        <v>2.1</v>
      </c>
    </row>
    <row r="85" spans="1:1">
      <c r="A85">
        <v>8</v>
      </c>
    </row>
    <row r="86" spans="1:1">
      <c r="A86">
        <v>2.8</v>
      </c>
    </row>
    <row r="87" spans="1:1">
      <c r="A87">
        <v>6.98</v>
      </c>
    </row>
    <row r="88" spans="1:1">
      <c r="A88">
        <v>4.12</v>
      </c>
    </row>
    <row r="89" spans="1:1">
      <c r="A89">
        <v>4.18</v>
      </c>
    </row>
    <row r="90" spans="1:1">
      <c r="A90">
        <v>5.84</v>
      </c>
    </row>
    <row r="91" spans="1:1">
      <c r="A91">
        <v>5.82</v>
      </c>
    </row>
    <row r="92" spans="1:1">
      <c r="A92">
        <v>4.29</v>
      </c>
    </row>
    <row r="93" spans="1:1">
      <c r="A93">
        <v>3.35</v>
      </c>
    </row>
    <row r="94" spans="1:1">
      <c r="A94">
        <v>4</v>
      </c>
    </row>
    <row r="95" spans="1:1">
      <c r="A95">
        <v>4.74</v>
      </c>
    </row>
    <row r="96" spans="1:1">
      <c r="A96">
        <v>4.3899999999999997</v>
      </c>
    </row>
    <row r="97" spans="1:2">
      <c r="A97">
        <v>5.55</v>
      </c>
    </row>
    <row r="98" spans="1:2">
      <c r="A98">
        <v>3.77</v>
      </c>
    </row>
    <row r="99" spans="1:2">
      <c r="A99">
        <v>4.3099999999999996</v>
      </c>
    </row>
    <row r="100" spans="1:2">
      <c r="A100">
        <v>5.53</v>
      </c>
    </row>
    <row r="101" spans="1:2">
      <c r="A101">
        <v>6.38</v>
      </c>
    </row>
    <row r="102" spans="1:2">
      <c r="A102" s="2">
        <f>AVERAGE(A2:A101)</f>
        <v>4.9556000000000004</v>
      </c>
      <c r="B102" t="s">
        <v>31</v>
      </c>
    </row>
    <row r="103" spans="1:2">
      <c r="A103" s="6">
        <f>MIN(A2:A101)</f>
        <v>0.57999999999999996</v>
      </c>
      <c r="B103" t="s">
        <v>32</v>
      </c>
    </row>
    <row r="104" spans="1:2">
      <c r="A104" s="3">
        <f>MAX(A2:A101)</f>
        <v>8.34</v>
      </c>
      <c r="B104" t="s">
        <v>33</v>
      </c>
    </row>
  </sheetData>
  <pageMargins left="0.7" right="0.7" top="0.75" bottom="0.75" header="0.3" footer="0.3"/>
  <pageSetup paperSize="0" orientation="portrait" horizontalDpi="0" verticalDpi="0" copie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График КИ</vt:lpstr>
      <vt:lpstr>График ДС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2017-10-28T06:36:03Z</dcterms:created>
  <dcterms:modified xsi:type="dcterms:W3CDTF">2018-01-25T11:42:31Z</dcterms:modified>
</cp:coreProperties>
</file>